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36" windowWidth="7440" windowHeight="915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Executive</author>
  </authors>
  <commentList>
    <comment ref="C4" authorId="0">
      <text>
        <r>
          <rPr>
            <b/>
            <sz val="8"/>
            <rFont val="Tahoma"/>
            <family val="0"/>
          </rPr>
          <t>Executive:
Enter Date of entry in the form of (mm/dd/yyyy).</t>
        </r>
      </text>
    </comment>
    <comment ref="C5" authorId="0">
      <text>
        <r>
          <rPr>
            <b/>
            <sz val="8"/>
            <rFont val="Tahoma"/>
            <family val="0"/>
          </rPr>
          <t>Executive: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Enter the Basic Pay in CDA on 01/10/2000</t>
        </r>
      </text>
    </comment>
    <comment ref="C6" authorId="0">
      <text>
        <r>
          <rPr>
            <b/>
            <sz val="8"/>
            <rFont val="Tahoma"/>
            <family val="0"/>
          </rPr>
          <t>Executive: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Please enter the data of these 10 months in sheet2 and get the value of B16 and enter here at C6</t>
        </r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<sst xmlns="http://schemas.openxmlformats.org/spreadsheetml/2006/main" count="23" uniqueCount="23">
  <si>
    <t>Enter the Basic pay in CDA on 01/10/2000</t>
  </si>
  <si>
    <t>Enter the following data for Calculation</t>
  </si>
  <si>
    <t>Arrears of Pension from 01/10/2000 to 30/06/2008</t>
  </si>
  <si>
    <t>Net Amount after deducting Income Tax</t>
  </si>
  <si>
    <t xml:space="preserve">Please Enter the Basic pay </t>
  </si>
  <si>
    <t>For your Feed Back please email us at anilsatpute@gmail.com</t>
  </si>
  <si>
    <t>Pro-Rata Pension with effect from 01/10/2000</t>
  </si>
  <si>
    <t xml:space="preserve">Calculation Of Pro-Rata Pension </t>
  </si>
  <si>
    <t>Average Basic Pay from 01/12/1999 to 30/09/2000</t>
  </si>
  <si>
    <t>Income Tax to be deducted @ 30.9%</t>
  </si>
  <si>
    <t>Revised Pro-Rata Pension with effect from 01/01/2006</t>
  </si>
  <si>
    <t>Gratuity Due on 01/10/2000</t>
  </si>
  <si>
    <t xml:space="preserve">Calculation Of Gratuity </t>
  </si>
  <si>
    <t>Interest on Gratuity up to 30/06/2008</t>
  </si>
  <si>
    <t>Total Gratuity up to 30/06/2008</t>
  </si>
  <si>
    <t>Income Tax to be deducted on the interest of Gratuity @ 30.9 %</t>
  </si>
  <si>
    <t>Date of Entry in the Service including the training period</t>
  </si>
  <si>
    <t>Net Amount of arrears after deducting Income Tax</t>
  </si>
  <si>
    <t>Name</t>
  </si>
  <si>
    <t>Total arrears of Pension &amp; Gratuity</t>
  </si>
  <si>
    <t>Qualifying Service in six monthly periods (up to 01/10/2000)</t>
  </si>
  <si>
    <t>Program prepared by Anil Baburao Satpute</t>
  </si>
  <si>
    <t>Example - Anil Baburao Satpute, (CDMA-Mumbai) SDE 76651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</si>
</sst>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  <numFmt numFmtId="166" formatCode="d/mm/yyyy;@"/>
    <numFmt numFmtId="167" formatCode="yyyy\-mm\-dd;@"/>
  </numFmts>
  <fonts count="1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1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b/>
      <sz val="10"/>
      <name val="Tahoma"/>
      <family val="2"/>
    </font>
    <font>
      <b/>
      <sz val="11"/>
      <color indexed="17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20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 applyProtection="1">
      <alignment vertical="top"/>
      <protection hidden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top" wrapText="1"/>
      <protection hidden="1"/>
    </xf>
    <xf numFmtId="165" fontId="6" fillId="2" borderId="1" xfId="0" applyNumberFormat="1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1" fillId="0" borderId="1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7" fillId="0" borderId="1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165" fontId="6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hidden="1"/>
    </xf>
    <xf numFmtId="165" fontId="6" fillId="0" borderId="1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11" customWidth="1"/>
    <col min="2" max="2" width="74.28125" style="4" bestFit="1" customWidth="1"/>
    <col min="3" max="3" width="15.00390625" style="3" bestFit="1" customWidth="1"/>
    <col min="5" max="5" width="10.140625" style="0" bestFit="1" customWidth="1"/>
    <col min="10" max="10" width="12.7109375" style="0" customWidth="1"/>
    <col min="11" max="11" width="0.13671875" style="2" customWidth="1"/>
    <col min="12" max="12" width="14.8515625" style="0" hidden="1" customWidth="1"/>
  </cols>
  <sheetData>
    <row r="1" ht="20.25" thickBot="1"/>
    <row r="2" spans="1:11" ht="21" thickBot="1" thickTop="1">
      <c r="A2" s="29" t="s">
        <v>18</v>
      </c>
      <c r="B2" s="31" t="s">
        <v>22</v>
      </c>
      <c r="C2" s="31"/>
      <c r="K2" s="1">
        <v>36800</v>
      </c>
    </row>
    <row r="3" spans="1:11" ht="21" thickBot="1" thickTop="1">
      <c r="A3" s="12"/>
      <c r="B3" s="14" t="s">
        <v>1</v>
      </c>
      <c r="C3" s="8"/>
      <c r="K3" s="2">
        <f>((K2)-(C4))</f>
        <v>5515</v>
      </c>
    </row>
    <row r="4" spans="1:11" ht="19.5" customHeight="1" thickBot="1" thickTop="1">
      <c r="A4" s="12">
        <v>1</v>
      </c>
      <c r="B4" s="19" t="s">
        <v>16</v>
      </c>
      <c r="C4" s="15">
        <v>31285</v>
      </c>
      <c r="K4" s="2">
        <f>ROUND(K3/182.5,0)</f>
        <v>30</v>
      </c>
    </row>
    <row r="5" spans="1:11" ht="21" thickBot="1" thickTop="1">
      <c r="A5" s="12">
        <v>2</v>
      </c>
      <c r="B5" s="19" t="s">
        <v>0</v>
      </c>
      <c r="C5" s="16">
        <v>8250</v>
      </c>
      <c r="K5" s="2">
        <f>C9*C6/132</f>
        <v>1840.909090909091</v>
      </c>
    </row>
    <row r="6" spans="1:11" ht="21" thickBot="1" thickTop="1">
      <c r="A6" s="12">
        <v>3</v>
      </c>
      <c r="B6" s="19" t="s">
        <v>8</v>
      </c>
      <c r="C6" s="17">
        <v>8100</v>
      </c>
      <c r="K6" s="2">
        <f>ROUND(K5,0)</f>
        <v>1841</v>
      </c>
    </row>
    <row r="7" spans="1:3" ht="21" thickBot="1" thickTop="1">
      <c r="A7" s="13"/>
      <c r="B7" s="20"/>
      <c r="C7" s="9"/>
    </row>
    <row r="8" spans="1:11" ht="21" thickBot="1" thickTop="1">
      <c r="A8" s="12"/>
      <c r="B8" s="14" t="s">
        <v>7</v>
      </c>
      <c r="C8" s="10"/>
      <c r="K8" s="2">
        <f>K6*2.14</f>
        <v>3939.7400000000002</v>
      </c>
    </row>
    <row r="9" spans="1:11" ht="21" thickBot="1" thickTop="1">
      <c r="A9" s="12">
        <v>4</v>
      </c>
      <c r="B9" s="21" t="s">
        <v>20</v>
      </c>
      <c r="C9" s="10">
        <f>K4</f>
        <v>30</v>
      </c>
      <c r="K9" s="2">
        <f>ROUND(K8,0)</f>
        <v>3940</v>
      </c>
    </row>
    <row r="10" spans="1:11" ht="21" thickBot="1" thickTop="1">
      <c r="A10" s="12">
        <v>5</v>
      </c>
      <c r="B10" s="21" t="s">
        <v>6</v>
      </c>
      <c r="C10" s="10">
        <f>K6</f>
        <v>1841</v>
      </c>
      <c r="K10" s="2">
        <f>(K6*63)+(K9*30)</f>
        <v>234183</v>
      </c>
    </row>
    <row r="11" spans="1:11" ht="21" thickBot="1" thickTop="1">
      <c r="A11" s="12">
        <v>6</v>
      </c>
      <c r="B11" s="21" t="s">
        <v>10</v>
      </c>
      <c r="C11" s="10">
        <f>K9</f>
        <v>3940</v>
      </c>
      <c r="K11" s="2">
        <f>(K10*0.309)</f>
        <v>72362.547</v>
      </c>
    </row>
    <row r="12" spans="1:11" ht="21" thickBot="1" thickTop="1">
      <c r="A12" s="12">
        <v>7</v>
      </c>
      <c r="B12" s="21" t="s">
        <v>2</v>
      </c>
      <c r="C12" s="10">
        <f>K10</f>
        <v>234183</v>
      </c>
      <c r="K12" s="2">
        <f>ROUND(K11,0)</f>
        <v>72363</v>
      </c>
    </row>
    <row r="13" spans="1:11" ht="21" thickBot="1" thickTop="1">
      <c r="A13" s="12">
        <v>8</v>
      </c>
      <c r="B13" s="21" t="s">
        <v>9</v>
      </c>
      <c r="C13" s="10">
        <f>K12</f>
        <v>72363</v>
      </c>
      <c r="K13" s="2">
        <f>K10-K12</f>
        <v>161820</v>
      </c>
    </row>
    <row r="14" spans="1:3" ht="24" thickBot="1" thickTop="1">
      <c r="A14" s="12">
        <v>9</v>
      </c>
      <c r="B14" s="21" t="s">
        <v>17</v>
      </c>
      <c r="C14" s="23">
        <f>K13</f>
        <v>161820</v>
      </c>
    </row>
    <row r="15" spans="2:11" ht="21" thickBot="1" thickTop="1">
      <c r="B15" s="22"/>
      <c r="C15" s="24"/>
      <c r="K15" s="2">
        <f>(C5*1.41)*(K4/4)</f>
        <v>87243.75</v>
      </c>
    </row>
    <row r="16" spans="1:11" ht="21" thickBot="1" thickTop="1">
      <c r="A16" s="12"/>
      <c r="B16" s="14" t="s">
        <v>12</v>
      </c>
      <c r="C16" s="10"/>
      <c r="K16" s="2">
        <f>ROUND(K15,0)</f>
        <v>87244</v>
      </c>
    </row>
    <row r="17" spans="1:11" ht="21" thickBot="1" thickTop="1">
      <c r="A17" s="12">
        <v>10</v>
      </c>
      <c r="B17" s="21" t="s">
        <v>11</v>
      </c>
      <c r="C17" s="10">
        <f>K16</f>
        <v>87244</v>
      </c>
      <c r="K17" s="18"/>
    </row>
    <row r="18" spans="1:12" ht="21" thickBot="1" thickTop="1">
      <c r="A18" s="12">
        <v>11</v>
      </c>
      <c r="B18" s="21" t="s">
        <v>13</v>
      </c>
      <c r="C18" s="10">
        <f>K31</f>
        <v>77401</v>
      </c>
      <c r="K18" s="2">
        <f>K16*0.055</f>
        <v>4798.42</v>
      </c>
      <c r="L18">
        <f>K16+(ROUND(K18,0))</f>
        <v>92042</v>
      </c>
    </row>
    <row r="19" spans="1:3" ht="21" thickBot="1" thickTop="1">
      <c r="A19" s="12">
        <v>12</v>
      </c>
      <c r="B19" s="21" t="s">
        <v>14</v>
      </c>
      <c r="C19" s="10">
        <f>K32</f>
        <v>164645</v>
      </c>
    </row>
    <row r="20" spans="1:12" ht="21" thickBot="1" thickTop="1">
      <c r="A20" s="12">
        <v>13</v>
      </c>
      <c r="B20" s="21" t="s">
        <v>15</v>
      </c>
      <c r="C20" s="10">
        <f>K34</f>
        <v>23917</v>
      </c>
      <c r="K20" s="2">
        <f>L18*0.095</f>
        <v>8743.99</v>
      </c>
      <c r="L20">
        <f>L18+(ROUND(K20,0))</f>
        <v>100786</v>
      </c>
    </row>
    <row r="21" spans="1:12" ht="24" thickBot="1" thickTop="1">
      <c r="A21" s="12">
        <v>14</v>
      </c>
      <c r="B21" s="21" t="s">
        <v>3</v>
      </c>
      <c r="C21" s="23">
        <f>K35</f>
        <v>140728</v>
      </c>
      <c r="K21" s="2">
        <f>L20*0.09</f>
        <v>9070.74</v>
      </c>
      <c r="L21">
        <f aca="true" t="shared" si="0" ref="L21:L27">L20+(ROUND(K21,0))</f>
        <v>109857</v>
      </c>
    </row>
    <row r="22" spans="1:12" ht="24" thickBot="1" thickTop="1">
      <c r="A22" s="29">
        <v>15</v>
      </c>
      <c r="B22" s="21" t="s">
        <v>19</v>
      </c>
      <c r="C22" s="23">
        <f>C14+C21</f>
        <v>302548</v>
      </c>
      <c r="K22" s="2">
        <f>L21*0.08</f>
        <v>8788.56</v>
      </c>
      <c r="L22">
        <f t="shared" si="0"/>
        <v>118646</v>
      </c>
    </row>
    <row r="23" spans="1:3" ht="21" customHeight="1" thickBot="1" thickTop="1">
      <c r="A23" s="32" t="s">
        <v>21</v>
      </c>
      <c r="B23" s="32"/>
      <c r="C23" s="32"/>
    </row>
    <row r="24" spans="1:12" ht="21" thickBot="1" thickTop="1">
      <c r="A24" s="30" t="s">
        <v>5</v>
      </c>
      <c r="B24" s="30"/>
      <c r="C24" s="30"/>
      <c r="K24" s="2">
        <f>L22*0.08</f>
        <v>9491.68</v>
      </c>
      <c r="L24">
        <f>L22+(ROUND(K24,0))</f>
        <v>128138</v>
      </c>
    </row>
    <row r="25" spans="11:12" ht="20.25" thickTop="1">
      <c r="K25" s="2">
        <f>L24*0.08</f>
        <v>10251.04</v>
      </c>
      <c r="L25">
        <f t="shared" si="0"/>
        <v>138389</v>
      </c>
    </row>
    <row r="26" spans="11:12" ht="19.5">
      <c r="K26" s="2">
        <f>L25*0.08</f>
        <v>11071.12</v>
      </c>
      <c r="L26">
        <f t="shared" si="0"/>
        <v>149460</v>
      </c>
    </row>
    <row r="27" spans="11:12" ht="19.5">
      <c r="K27" s="2">
        <f>L26*0.08</f>
        <v>11956.800000000001</v>
      </c>
      <c r="L27">
        <f t="shared" si="0"/>
        <v>161417</v>
      </c>
    </row>
    <row r="28" ht="19.5">
      <c r="K28" s="2">
        <f>L27*0.02</f>
        <v>3228.34</v>
      </c>
    </row>
    <row r="29" ht="19.5">
      <c r="K29" s="2">
        <f>SUM(K18:K28)</f>
        <v>77400.69</v>
      </c>
    </row>
    <row r="31" ht="19.5">
      <c r="K31" s="2">
        <f>ROUND(K29,0)</f>
        <v>77401</v>
      </c>
    </row>
    <row r="32" ht="19.5">
      <c r="K32" s="2">
        <f>K16+K31</f>
        <v>164645</v>
      </c>
    </row>
    <row r="33" ht="19.5">
      <c r="K33" s="2">
        <f>K31*0.309</f>
        <v>23916.909</v>
      </c>
    </row>
    <row r="34" ht="19.5">
      <c r="K34" s="2">
        <f>ROUND(K33,0)</f>
        <v>23917</v>
      </c>
    </row>
    <row r="35" ht="19.5">
      <c r="K35" s="2">
        <f>K32-K34</f>
        <v>140728</v>
      </c>
    </row>
  </sheetData>
  <sheetProtection password="856B" sheet="1" objects="1" scenarios="1"/>
  <mergeCells count="3">
    <mergeCell ref="A24:C24"/>
    <mergeCell ref="B2:C2"/>
    <mergeCell ref="A23:C23"/>
  </mergeCells>
  <printOptions horizontalCentered="1"/>
  <pageMargins left="0.75" right="0.75" top="0.5" bottom="0.5" header="0" footer="0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D15" sqref="D15"/>
    </sheetView>
  </sheetViews>
  <sheetFormatPr defaultColWidth="9.140625" defaultRowHeight="12.75"/>
  <cols>
    <col min="1" max="1" width="15.00390625" style="5" bestFit="1" customWidth="1"/>
    <col min="2" max="2" width="20.140625" style="6" customWidth="1"/>
  </cols>
  <sheetData>
    <row r="1" ht="20.25" thickBot="1"/>
    <row r="2" spans="1:2" ht="21" thickBot="1" thickTop="1">
      <c r="A2" s="33" t="s">
        <v>4</v>
      </c>
      <c r="B2" s="33"/>
    </row>
    <row r="3" spans="1:2" ht="21" thickBot="1" thickTop="1">
      <c r="A3" s="25">
        <v>36495</v>
      </c>
      <c r="B3" s="28">
        <v>8000</v>
      </c>
    </row>
    <row r="4" spans="1:2" ht="21" thickBot="1" thickTop="1">
      <c r="A4" s="25">
        <v>36526</v>
      </c>
      <c r="B4" s="28">
        <v>8000</v>
      </c>
    </row>
    <row r="5" spans="1:2" ht="21" thickBot="1" thickTop="1">
      <c r="A5" s="25">
        <v>36557</v>
      </c>
      <c r="B5" s="28">
        <v>8000</v>
      </c>
    </row>
    <row r="6" spans="1:2" ht="21" thickBot="1" thickTop="1">
      <c r="A6" s="25">
        <v>36586</v>
      </c>
      <c r="B6" s="28">
        <v>8000</v>
      </c>
    </row>
    <row r="7" spans="1:2" ht="21" thickBot="1" thickTop="1">
      <c r="A7" s="25">
        <v>36617</v>
      </c>
      <c r="B7" s="28">
        <v>8000</v>
      </c>
    </row>
    <row r="8" spans="1:2" ht="21" thickBot="1" thickTop="1">
      <c r="A8" s="25">
        <v>36647</v>
      </c>
      <c r="B8" s="28">
        <v>8000</v>
      </c>
    </row>
    <row r="9" spans="1:2" ht="21" thickBot="1" thickTop="1">
      <c r="A9" s="25">
        <v>36678</v>
      </c>
      <c r="B9" s="28">
        <v>8250</v>
      </c>
    </row>
    <row r="10" spans="1:2" ht="21" thickBot="1" thickTop="1">
      <c r="A10" s="25">
        <v>36708</v>
      </c>
      <c r="B10" s="28">
        <v>8250</v>
      </c>
    </row>
    <row r="11" spans="1:2" ht="21" thickBot="1" thickTop="1">
      <c r="A11" s="25">
        <v>36739</v>
      </c>
      <c r="B11" s="28">
        <v>8250</v>
      </c>
    </row>
    <row r="12" spans="1:2" ht="21" thickBot="1" thickTop="1">
      <c r="A12" s="25">
        <v>36770</v>
      </c>
      <c r="B12" s="28">
        <v>8250</v>
      </c>
    </row>
    <row r="13" spans="1:2" ht="21" thickBot="1" thickTop="1">
      <c r="A13" s="25"/>
      <c r="B13" s="7"/>
    </row>
    <row r="14" spans="1:2" ht="21" thickBot="1" thickTop="1">
      <c r="A14" s="25"/>
      <c r="B14" s="26">
        <f>AVERAGE(B3:B12)</f>
        <v>8100</v>
      </c>
    </row>
    <row r="15" spans="1:2" ht="21" thickBot="1" thickTop="1">
      <c r="A15" s="25"/>
      <c r="B15" s="7"/>
    </row>
    <row r="16" spans="1:2" ht="21" thickBot="1" thickTop="1">
      <c r="A16" s="25"/>
      <c r="B16" s="27">
        <f>ROUND(B14,0)</f>
        <v>8100</v>
      </c>
    </row>
    <row r="17" ht="20.25" thickTop="1"/>
  </sheetData>
  <sheetProtection password="856B" sheet="1" objects="1" scenarios="1"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</dc:creator>
  <cp:keywords/>
  <dc:description/>
  <cp:lastModifiedBy>kodak</cp:lastModifiedBy>
  <cp:lastPrinted>2008-04-30T07:33:01Z</cp:lastPrinted>
  <dcterms:created xsi:type="dcterms:W3CDTF">2008-04-26T12:32:02Z</dcterms:created>
  <dcterms:modified xsi:type="dcterms:W3CDTF">2008-04-30T20:11:04Z</dcterms:modified>
  <cp:category/>
  <cp:version/>
  <cp:contentType/>
  <cp:contentStatus/>
</cp:coreProperties>
</file>